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k\Desktop\"/>
    </mc:Choice>
  </mc:AlternateContent>
  <xr:revisionPtr revIDLastSave="0" documentId="13_ncr:1_{9ECA6800-EBE3-44BC-A9D9-F38C86F4F9E5}" xr6:coauthVersionLast="47" xr6:coauthVersionMax="47" xr10:uidLastSave="{00000000-0000-0000-0000-000000000000}"/>
  <bookViews>
    <workbookView xWindow="13350" yWindow="1605" windowWidth="15060" windowHeight="13410" xr2:uid="{321A3543-6C34-4D17-AF95-ECC1A75D4A4C}"/>
  </bookViews>
  <sheets>
    <sheet name="NRP-2021_Calculation-Model" sheetId="1" r:id="rId1"/>
  </sheets>
  <definedNames>
    <definedName name="_xlnm.Print_Area" localSheetId="0">'NRP-2021_Calculation-Model'!$A$1:$V$42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38" i="1"/>
  <c r="I37" i="1"/>
  <c r="I36" i="1"/>
  <c r="I35" i="1"/>
  <c r="E9" i="1"/>
  <c r="F15" i="1" l="1"/>
  <c r="G19" i="1" l="1"/>
  <c r="G18" i="1"/>
  <c r="G9" i="1" s="1"/>
  <c r="F11" i="1"/>
  <c r="H26" i="1"/>
  <c r="H22" i="1" l="1"/>
  <c r="G11" i="1"/>
  <c r="E25" i="1"/>
  <c r="F14" i="1"/>
  <c r="H23" i="1" s="1"/>
  <c r="H24" i="1"/>
  <c r="H27" i="1" l="1"/>
</calcChain>
</file>

<file path=xl/sharedStrings.xml><?xml version="1.0" encoding="utf-8"?>
<sst xmlns="http://schemas.openxmlformats.org/spreadsheetml/2006/main" count="52" uniqueCount="46">
  <si>
    <t>Tyso</t>
  </si>
  <si>
    <t>Likes</t>
  </si>
  <si>
    <t>Foundation</t>
  </si>
  <si>
    <t>Portfolio</t>
  </si>
  <si>
    <t>PM</t>
  </si>
  <si>
    <t>©</t>
  </si>
  <si>
    <t xml:space="preserve">     Investment by Pension Fund or institution: ...... euro</t>
  </si>
  <si>
    <t>Investment</t>
  </si>
  <si>
    <t>Value</t>
  </si>
  <si>
    <t>Real Estate</t>
  </si>
  <si>
    <t>Coverage ratio</t>
  </si>
  <si>
    <t xml:space="preserve">               Budget for direct purchase: 75% of investment= …....... euro</t>
  </si>
  <si>
    <t xml:space="preserve">   fill in, or correct</t>
  </si>
  <si>
    <t>Warranty fund</t>
  </si>
  <si>
    <t>• Property value from purchased real estate: …...... euro</t>
  </si>
  <si>
    <t>• Total guaranteed balance after 1 year: …............. euro</t>
  </si>
  <si>
    <t xml:space="preserve">               Warranty fund Tyso-Foundation: 25% of investment amount</t>
  </si>
  <si>
    <t xml:space="preserve">               Coverage ratio:</t>
  </si>
  <si>
    <t xml:space="preserve">               Guarantee from Warranty fund Tyso-Foundation:</t>
  </si>
  <si>
    <t xml:space="preserve">               Bridging period purchase - sales:  </t>
  </si>
  <si>
    <t xml:space="preserve">               Spending: 75% of investment amount + reserved budget</t>
  </si>
  <si>
    <t>• Reserved budget: ... euro</t>
  </si>
  <si>
    <t>• Spending 10% for development costs</t>
  </si>
  <si>
    <t>• Value real estate: amount of direct purchase</t>
  </si>
  <si>
    <t>• Total coverage ratio: …......... euro</t>
  </si>
  <si>
    <t>to deliver</t>
  </si>
  <si>
    <t>• Potential value for increase real estate by market mechanism</t>
  </si>
  <si>
    <t>Schematic Route &amp; Process</t>
  </si>
  <si>
    <r>
      <t xml:space="preserve">     Calculation Model based on price level</t>
    </r>
    <r>
      <rPr>
        <b/>
        <sz val="14"/>
        <rFont val="Calibri"/>
        <family val="2"/>
        <scheme val="minor"/>
      </rPr>
      <t xml:space="preserve"> 2021</t>
    </r>
  </si>
  <si>
    <t>• Ownership after purchase: Investor (Pension Fund, Institutional, Group, individual)</t>
  </si>
  <si>
    <t>• Exploitation return on rental: 5% per year</t>
  </si>
  <si>
    <t>• Wallet value Likes minimal: Likes x0,02 euro</t>
  </si>
  <si>
    <t>• Exploitation return, based on 5% yearly profit on purchased real estate</t>
  </si>
  <si>
    <t>• Granted real estate from Warranty fund: 15% of investment amount</t>
  </si>
  <si>
    <t>• Granted part minimal value Likes: 20% of Likes in wallet</t>
  </si>
  <si>
    <t>• 1 year profit on rental exploitation: 5% on purchased investment= …........ euro</t>
  </si>
  <si>
    <t>• Value increasement real estate, compared to type and location.</t>
  </si>
  <si>
    <t xml:space="preserve">        fill in, or correct</t>
  </si>
  <si>
    <r>
      <t xml:space="preserve">     </t>
    </r>
    <r>
      <rPr>
        <b/>
        <sz val="14"/>
        <rFont val="Calibri"/>
        <family val="2"/>
        <scheme val="minor"/>
      </rPr>
      <t>Price level 2021: 25</t>
    </r>
    <r>
      <rPr>
        <sz val="14"/>
        <rFont val="Calibri"/>
        <family val="2"/>
        <scheme val="minor"/>
      </rPr>
      <t>0 euro = 5,000 Likes + 25% bonus= 6,250 Likes or NTC</t>
    </r>
  </si>
  <si>
    <r>
      <rPr>
        <sz val="14"/>
        <rFont val="Calibri"/>
        <family val="2"/>
      </rPr>
      <t>• Spending</t>
    </r>
    <r>
      <rPr>
        <sz val="14"/>
        <rFont val="Calibri"/>
        <family val="2"/>
        <scheme val="minor"/>
      </rPr>
      <t xml:space="preserve"> 15% for real estate purchase in Tyso-Foundation </t>
    </r>
  </si>
  <si>
    <t>• Value increasement Likes by value increase New Technology</t>
  </si>
  <si>
    <t>NTC or</t>
  </si>
  <si>
    <t xml:space="preserve">           ©</t>
  </si>
  <si>
    <t xml:space="preserve">     Wallet: ….…...x 6,250 = …............. Likes</t>
  </si>
  <si>
    <t>• Wallet value Likes: introduction price on Exchange: Likes x0,10 euro</t>
  </si>
  <si>
    <t xml:space="preserve">   NRP - 2021 Calculation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</si>
</sst>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#,##0.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4" fillId="2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0" fontId="0" fillId="0" borderId="0" xfId="0" applyFill="1"/>
    <xf numFmtId="164" fontId="5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ont="1"/>
    <xf numFmtId="164" fontId="0" fillId="0" borderId="0" xfId="0" applyNumberFormat="1"/>
    <xf numFmtId="3" fontId="0" fillId="0" borderId="0" xfId="0" applyNumberFormat="1"/>
    <xf numFmtId="164" fontId="5" fillId="0" borderId="0" xfId="0" applyNumberFormat="1" applyFont="1" applyFill="1" applyBorder="1"/>
    <xf numFmtId="3" fontId="5" fillId="4" borderId="10" xfId="0" applyNumberFormat="1" applyFont="1" applyFill="1" applyBorder="1"/>
    <xf numFmtId="164" fontId="5" fillId="0" borderId="10" xfId="0" applyNumberFormat="1" applyFont="1" applyBorder="1"/>
    <xf numFmtId="164" fontId="5" fillId="5" borderId="10" xfId="0" applyNumberFormat="1" applyFont="1" applyFill="1" applyBorder="1"/>
    <xf numFmtId="164" fontId="5" fillId="6" borderId="10" xfId="0" applyNumberFormat="1" applyFont="1" applyFill="1" applyBorder="1"/>
    <xf numFmtId="164" fontId="1" fillId="0" borderId="0" xfId="0" applyNumberFormat="1" applyFont="1" applyBorder="1"/>
    <xf numFmtId="164" fontId="5" fillId="4" borderId="10" xfId="0" applyNumberFormat="1" applyFont="1" applyFill="1" applyBorder="1"/>
    <xf numFmtId="164" fontId="5" fillId="7" borderId="10" xfId="0" applyNumberFormat="1" applyFont="1" applyFill="1" applyBorder="1"/>
    <xf numFmtId="0" fontId="0" fillId="0" borderId="0" xfId="0" applyBorder="1"/>
    <xf numFmtId="164" fontId="0" fillId="0" borderId="0" xfId="0" applyNumberFormat="1" applyBorder="1"/>
    <xf numFmtId="3" fontId="0" fillId="0" borderId="0" xfId="0" applyNumberFormat="1" applyBorder="1"/>
    <xf numFmtId="0" fontId="0" fillId="0" borderId="7" xfId="0" applyBorder="1"/>
    <xf numFmtId="164" fontId="10" fillId="3" borderId="1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8" xfId="0" applyBorder="1"/>
    <xf numFmtId="164" fontId="4" fillId="2" borderId="3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164" fontId="6" fillId="3" borderId="10" xfId="0" applyNumberFormat="1" applyFont="1" applyFill="1" applyBorder="1"/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4" fillId="2" borderId="16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0" fontId="0" fillId="0" borderId="17" xfId="0" applyFont="1" applyFill="1" applyBorder="1"/>
    <xf numFmtId="0" fontId="0" fillId="0" borderId="0" xfId="0" applyFill="1" applyBorder="1"/>
    <xf numFmtId="164" fontId="5" fillId="0" borderId="21" xfId="0" applyNumberFormat="1" applyFont="1" applyFill="1" applyBorder="1" applyAlignment="1">
      <alignment horizontal="right"/>
    </xf>
    <xf numFmtId="0" fontId="8" fillId="0" borderId="17" xfId="0" applyFont="1" applyBorder="1" applyAlignment="1">
      <alignment vertical="top"/>
    </xf>
    <xf numFmtId="164" fontId="1" fillId="0" borderId="21" xfId="0" applyNumberFormat="1" applyFont="1" applyFill="1" applyBorder="1" applyAlignment="1">
      <alignment horizontal="right"/>
    </xf>
    <xf numFmtId="0" fontId="12" fillId="0" borderId="17" xfId="0" applyFont="1" applyBorder="1"/>
    <xf numFmtId="164" fontId="0" fillId="0" borderId="21" xfId="0" applyNumberFormat="1" applyBorder="1"/>
    <xf numFmtId="0" fontId="10" fillId="0" borderId="17" xfId="0" applyFont="1" applyBorder="1" applyAlignment="1"/>
    <xf numFmtId="165" fontId="0" fillId="0" borderId="0" xfId="0" applyNumberFormat="1" applyBorder="1"/>
    <xf numFmtId="0" fontId="8" fillId="0" borderId="17" xfId="0" applyFont="1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164" fontId="0" fillId="0" borderId="21" xfId="0" applyNumberFormat="1" applyFill="1" applyBorder="1"/>
    <xf numFmtId="0" fontId="10" fillId="0" borderId="17" xfId="0" applyFont="1" applyBorder="1" applyAlignment="1">
      <alignment vertical="top"/>
    </xf>
    <xf numFmtId="0" fontId="8" fillId="0" borderId="17" xfId="0" applyFont="1" applyBorder="1"/>
    <xf numFmtId="0" fontId="9" fillId="0" borderId="17" xfId="0" applyFont="1" applyBorder="1" applyAlignment="1">
      <alignment vertical="center"/>
    </xf>
    <xf numFmtId="0" fontId="8" fillId="0" borderId="17" xfId="0" applyFont="1" applyBorder="1" applyAlignment="1">
      <alignment horizontal="left" vertical="center" indent="13"/>
    </xf>
    <xf numFmtId="164" fontId="7" fillId="0" borderId="0" xfId="0" applyNumberFormat="1" applyFont="1" applyBorder="1"/>
    <xf numFmtId="0" fontId="9" fillId="0" borderId="17" xfId="0" applyFont="1" applyBorder="1" applyAlignment="1"/>
    <xf numFmtId="164" fontId="5" fillId="0" borderId="22" xfId="0" applyNumberFormat="1" applyFont="1" applyBorder="1"/>
    <xf numFmtId="164" fontId="5" fillId="6" borderId="22" xfId="0" applyNumberFormat="1" applyFont="1" applyFill="1" applyBorder="1"/>
    <xf numFmtId="164" fontId="5" fillId="4" borderId="22" xfId="0" applyNumberFormat="1" applyFont="1" applyFill="1" applyBorder="1"/>
    <xf numFmtId="164" fontId="5" fillId="5" borderId="22" xfId="0" applyNumberFormat="1" applyFont="1" applyFill="1" applyBorder="1"/>
    <xf numFmtId="0" fontId="10" fillId="0" borderId="17" xfId="0" applyFont="1" applyBorder="1" applyAlignment="1">
      <alignment horizontal="left" vertical="center" indent="13"/>
    </xf>
    <xf numFmtId="164" fontId="5" fillId="3" borderId="22" xfId="0" applyNumberFormat="1" applyFont="1" applyFill="1" applyBorder="1"/>
    <xf numFmtId="0" fontId="0" fillId="0" borderId="23" xfId="0" applyFont="1" applyBorder="1"/>
    <xf numFmtId="0" fontId="0" fillId="0" borderId="24" xfId="0" applyBorder="1"/>
    <xf numFmtId="164" fontId="0" fillId="0" borderId="24" xfId="0" applyNumberFormat="1" applyBorder="1"/>
    <xf numFmtId="3" fontId="0" fillId="0" borderId="24" xfId="0" applyNumberFormat="1" applyBorder="1"/>
    <xf numFmtId="164" fontId="0" fillId="0" borderId="25" xfId="0" applyNumberFormat="1" applyBorder="1"/>
    <xf numFmtId="0" fontId="4" fillId="0" borderId="0" xfId="0" applyFont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268896</xdr:colOff>
      <xdr:row>3</xdr:row>
      <xdr:rowOff>-1</xdr:rowOff>
    </xdr:from>
    <xdr:to>
      <xdr:col>21</xdr:col>
      <xdr:colOff>247085</xdr:colOff>
      <xdr:row>40</xdr:row>
      <xdr:rowOff>223976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4CA271DD-BDDF-4F6E-8D2B-28753E055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25" y="705970"/>
          <a:ext cx="7239600" cy="8650800"/>
        </a:xfrm>
        <a:prstGeom prst="rect">
          <a:avLst/>
        </a:prstGeom>
        <a:noFill/>
        <a:ln>
          <a:solidFill>
            <a:schemeClr val="accent1"/>
          </a:solidFill>
        </a:ln>
      </xdr:spPr>
    </xdr:pic>
    <xdr:clientData/>
  </xdr:twoCellAnchor>
  <xdr:twoCellAnchor>
    <xdr:from>
      <xdr:col>3</xdr:col>
      <xdr:colOff>123272</xdr:colOff>
      <xdr:row>40</xdr:row>
      <xdr:rowOff>133350</xdr:rowOff>
    </xdr:from>
    <xdr:to>
      <xdr:col>8</xdr:col>
      <xdr:colOff>449</xdr:colOff>
      <xdr:row>40</xdr:row>
      <xdr:rowOff>133350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369F229-92D0-4A86-B716-A45F6B751E44}"/>
            </a:ext>
          </a:extLst>
        </xdr:cNvPr>
        <xdr:cNvCxnSpPr/>
      </xdr:nvCxnSpPr>
      <xdr:spPr>
        <a:xfrm flipH="1">
          <a:off x="5502096" y="9266144"/>
          <a:ext cx="5256000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923924</xdr:colOff>
      <xdr:row>37</xdr:row>
      <xdr:rowOff>133350</xdr:rowOff>
    </xdr:from>
    <xdr:to>
      <xdr:col>8</xdr:col>
      <xdr:colOff>2624</xdr:colOff>
      <xdr:row>37</xdr:row>
      <xdr:rowOff>133350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1A0A4EC-98AA-4B72-9F23-6B6353B978B1}"/>
            </a:ext>
          </a:extLst>
        </xdr:cNvPr>
        <xdr:cNvCxnSpPr/>
      </xdr:nvCxnSpPr>
      <xdr:spPr>
        <a:xfrm flipH="1">
          <a:off x="7372349" y="8515350"/>
          <a:ext cx="338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162488</xdr:colOff>
      <xdr:row>36</xdr:row>
      <xdr:rowOff>123825</xdr:rowOff>
    </xdr:from>
    <xdr:to>
      <xdr:col>8</xdr:col>
      <xdr:colOff>3665</xdr:colOff>
      <xdr:row>36</xdr:row>
      <xdr:rowOff>123825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C09D721-0FE0-4D14-AAD7-7B2136A090FE}"/>
            </a:ext>
          </a:extLst>
        </xdr:cNvPr>
        <xdr:cNvCxnSpPr/>
      </xdr:nvCxnSpPr>
      <xdr:spPr>
        <a:xfrm flipH="1">
          <a:off x="5541312" y="8360149"/>
          <a:ext cx="522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986111</xdr:colOff>
      <xdr:row>35</xdr:row>
      <xdr:rowOff>123825</xdr:rowOff>
    </xdr:from>
    <xdr:to>
      <xdr:col>7</xdr:col>
      <xdr:colOff>1243141</xdr:colOff>
      <xdr:row>35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B6CF9DD-41E7-4656-81AB-5328C167B29F}"/>
            </a:ext>
          </a:extLst>
        </xdr:cNvPr>
        <xdr:cNvCxnSpPr/>
      </xdr:nvCxnSpPr>
      <xdr:spPr>
        <a:xfrm flipH="1" flipV="1">
          <a:off x="6364935" y="8136031"/>
          <a:ext cx="4392000" cy="190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456644</xdr:colOff>
      <xdr:row>34</xdr:row>
      <xdr:rowOff>123825</xdr:rowOff>
    </xdr:from>
    <xdr:to>
      <xdr:col>7</xdr:col>
      <xdr:colOff>1239821</xdr:colOff>
      <xdr:row>34</xdr:row>
      <xdr:rowOff>123825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A8F1A06-8F69-42E2-9100-112B67DD10DE}"/>
            </a:ext>
          </a:extLst>
        </xdr:cNvPr>
        <xdr:cNvCxnSpPr/>
      </xdr:nvCxnSpPr>
      <xdr:spPr>
        <a:xfrm flipH="1">
          <a:off x="5353615" y="7911913"/>
          <a:ext cx="5400000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4105275</xdr:colOff>
      <xdr:row>26</xdr:row>
      <xdr:rowOff>133350</xdr:rowOff>
    </xdr:from>
    <xdr:to>
      <xdr:col>6</xdr:col>
      <xdr:colOff>1047075</xdr:colOff>
      <xdr:row>26</xdr:row>
      <xdr:rowOff>133351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75746AE-1A11-40CC-A7F4-327076C5C3DA}"/>
            </a:ext>
          </a:extLst>
        </xdr:cNvPr>
        <xdr:cNvCxnSpPr/>
      </xdr:nvCxnSpPr>
      <xdr:spPr>
        <a:xfrm flipH="1" flipV="1">
          <a:off x="4105275" y="6000750"/>
          <a:ext cx="5400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503134</xdr:colOff>
      <xdr:row>25</xdr:row>
      <xdr:rowOff>123825</xdr:rowOff>
    </xdr:from>
    <xdr:to>
      <xdr:col>6</xdr:col>
      <xdr:colOff>1050546</xdr:colOff>
      <xdr:row>25</xdr:row>
      <xdr:rowOff>133350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A825EB5A-23FF-4F20-A039-E6C81CE10442}"/>
            </a:ext>
          </a:extLst>
        </xdr:cNvPr>
        <xdr:cNvCxnSpPr/>
      </xdr:nvCxnSpPr>
      <xdr:spPr>
        <a:xfrm flipH="1" flipV="1">
          <a:off x="4794987" y="5894854"/>
          <a:ext cx="4716000" cy="9525"/>
        </a:xfrm>
        <a:prstGeom prst="straightConnector1">
          <a:avLst/>
        </a:prstGeom>
        <a:ln>
          <a:solidFill>
            <a:schemeClr val="accent5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291349</xdr:colOff>
      <xdr:row>22</xdr:row>
      <xdr:rowOff>123825</xdr:rowOff>
    </xdr:from>
    <xdr:to>
      <xdr:col>7</xdr:col>
      <xdr:colOff>1408</xdr:colOff>
      <xdr:row>22</xdr:row>
      <xdr:rowOff>133351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A67C721-8F23-4058-B156-EEA4753CED49}"/>
            </a:ext>
          </a:extLst>
        </xdr:cNvPr>
        <xdr:cNvCxnSpPr/>
      </xdr:nvCxnSpPr>
      <xdr:spPr>
        <a:xfrm flipH="1" flipV="1">
          <a:off x="4583202" y="5222501"/>
          <a:ext cx="4932000" cy="9526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438149</xdr:colOff>
      <xdr:row>21</xdr:row>
      <xdr:rowOff>123825</xdr:rowOff>
    </xdr:from>
    <xdr:to>
      <xdr:col>7</xdr:col>
      <xdr:colOff>6449</xdr:colOff>
      <xdr:row>21</xdr:row>
      <xdr:rowOff>123826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D48DA07-F86D-4A2C-9112-9C9CD7330146}"/>
            </a:ext>
          </a:extLst>
        </xdr:cNvPr>
        <xdr:cNvCxnSpPr/>
      </xdr:nvCxnSpPr>
      <xdr:spPr>
        <a:xfrm flipH="1" flipV="1">
          <a:off x="4724399" y="5076825"/>
          <a:ext cx="4788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3255312</xdr:colOff>
      <xdr:row>23</xdr:row>
      <xdr:rowOff>142875</xdr:rowOff>
    </xdr:from>
    <xdr:to>
      <xdr:col>7</xdr:col>
      <xdr:colOff>5518</xdr:colOff>
      <xdr:row>23</xdr:row>
      <xdr:rowOff>142875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FF3F793-8B2A-4AED-8B2E-F8E187B81902}"/>
            </a:ext>
          </a:extLst>
        </xdr:cNvPr>
        <xdr:cNvCxnSpPr/>
      </xdr:nvCxnSpPr>
      <xdr:spPr>
        <a:xfrm flipH="1">
          <a:off x="3255312" y="5553075"/>
          <a:ext cx="6256156" cy="0"/>
        </a:xfrm>
        <a:prstGeom prst="straightConnector1">
          <a:avLst/>
        </a:prstGeom>
        <a:ln>
          <a:solidFill>
            <a:schemeClr val="accent5">
              <a:lumMod val="75000"/>
            </a:schemeClr>
          </a:solidFill>
          <a:headEnd type="triangle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3352800</xdr:colOff>
      <xdr:row>8</xdr:row>
      <xdr:rowOff>123825</xdr:rowOff>
    </xdr:from>
    <xdr:to>
      <xdr:col>4</xdr:col>
      <xdr:colOff>375</xdr:colOff>
      <xdr:row>8</xdr:row>
      <xdr:rowOff>133350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DC814185-E35E-4C6B-8058-C487C0A153DD}"/>
            </a:ext>
          </a:extLst>
        </xdr:cNvPr>
        <xdr:cNvCxnSpPr/>
      </xdr:nvCxnSpPr>
      <xdr:spPr>
        <a:xfrm flipH="1">
          <a:off x="3352800" y="2105025"/>
          <a:ext cx="30960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6</xdr:row>
      <xdr:rowOff>114300</xdr:rowOff>
    </xdr:from>
    <xdr:to>
      <xdr:col>2</xdr:col>
      <xdr:colOff>484125</xdr:colOff>
      <xdr:row>6</xdr:row>
      <xdr:rowOff>114300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9029B6D3-2871-480F-A937-EE219625EFCE}"/>
            </a:ext>
          </a:extLst>
        </xdr:cNvPr>
        <xdr:cNvCxnSpPr/>
      </xdr:nvCxnSpPr>
      <xdr:spPr>
        <a:xfrm flipH="1">
          <a:off x="4371975" y="1638300"/>
          <a:ext cx="1008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10</xdr:row>
      <xdr:rowOff>123825</xdr:rowOff>
    </xdr:from>
    <xdr:to>
      <xdr:col>5</xdr:col>
      <xdr:colOff>2025</xdr:colOff>
      <xdr:row>10</xdr:row>
      <xdr:rowOff>123826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E709D03-9A02-4205-8609-246D9409DE65}"/>
            </a:ext>
          </a:extLst>
        </xdr:cNvPr>
        <xdr:cNvCxnSpPr/>
      </xdr:nvCxnSpPr>
      <xdr:spPr>
        <a:xfrm flipH="1" flipV="1">
          <a:off x="5410200" y="2562225"/>
          <a:ext cx="2088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3462615</xdr:colOff>
      <xdr:row>14</xdr:row>
      <xdr:rowOff>114300</xdr:rowOff>
    </xdr:from>
    <xdr:to>
      <xdr:col>4</xdr:col>
      <xdr:colOff>1051233</xdr:colOff>
      <xdr:row>14</xdr:row>
      <xdr:rowOff>123825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C2DEC9D-B140-4AE6-92CA-25745018C0BA}"/>
            </a:ext>
          </a:extLst>
        </xdr:cNvPr>
        <xdr:cNvCxnSpPr/>
      </xdr:nvCxnSpPr>
      <xdr:spPr>
        <a:xfrm flipH="1">
          <a:off x="3462615" y="3420035"/>
          <a:ext cx="40320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344015</xdr:colOff>
      <xdr:row>17</xdr:row>
      <xdr:rowOff>123825</xdr:rowOff>
    </xdr:from>
    <xdr:to>
      <xdr:col>5</xdr:col>
      <xdr:colOff>962104</xdr:colOff>
      <xdr:row>17</xdr:row>
      <xdr:rowOff>123825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36CC81A-9118-455C-8CBC-A1643F6BCA04}"/>
            </a:ext>
          </a:extLst>
        </xdr:cNvPr>
        <xdr:cNvCxnSpPr/>
      </xdr:nvCxnSpPr>
      <xdr:spPr>
        <a:xfrm flipH="1">
          <a:off x="5722839" y="4101913"/>
          <a:ext cx="273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4175868</xdr:colOff>
      <xdr:row>18</xdr:row>
      <xdr:rowOff>123825</xdr:rowOff>
    </xdr:from>
    <xdr:to>
      <xdr:col>5</xdr:col>
      <xdr:colOff>963133</xdr:colOff>
      <xdr:row>18</xdr:row>
      <xdr:rowOff>133350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ED27B5FA-B354-4AB6-8B01-AC1BC78CEE90}"/>
            </a:ext>
          </a:extLst>
        </xdr:cNvPr>
        <xdr:cNvCxnSpPr/>
      </xdr:nvCxnSpPr>
      <xdr:spPr>
        <a:xfrm flipH="1" flipV="1">
          <a:off x="4175868" y="4326031"/>
          <a:ext cx="42840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182655</xdr:colOff>
      <xdr:row>13</xdr:row>
      <xdr:rowOff>114300</xdr:rowOff>
    </xdr:from>
    <xdr:to>
      <xdr:col>5</xdr:col>
      <xdr:colOff>1773</xdr:colOff>
      <xdr:row>13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B9E17263-5B4E-402E-9860-7678776D4637}"/>
            </a:ext>
          </a:extLst>
        </xdr:cNvPr>
        <xdr:cNvCxnSpPr/>
      </xdr:nvCxnSpPr>
      <xdr:spPr>
        <a:xfrm flipH="1">
          <a:off x="4474508" y="3195918"/>
          <a:ext cx="30240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933450</xdr:colOff>
      <xdr:row>3</xdr:row>
      <xdr:rowOff>95252</xdr:rowOff>
    </xdr:from>
    <xdr:to>
      <xdr:col>7</xdr:col>
      <xdr:colOff>39675</xdr:colOff>
      <xdr:row>4</xdr:row>
      <xdr:rowOff>195911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F3DF735-C785-4831-8550-D1F9B05E7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809627"/>
          <a:ext cx="1116000" cy="338784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3</xdr:row>
      <xdr:rowOff>104777</xdr:rowOff>
    </xdr:from>
    <xdr:to>
      <xdr:col>9</xdr:col>
      <xdr:colOff>30149</xdr:colOff>
      <xdr:row>4</xdr:row>
      <xdr:rowOff>205436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9C7CC06-E623-4850-AD12-6867F3A3A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819152"/>
          <a:ext cx="1116000" cy="338784"/>
        </a:xfrm>
        <a:prstGeom prst="rect">
          <a:avLst/>
        </a:prstGeom>
      </xdr:spPr>
    </xdr:pic>
    <xdr:clientData/>
  </xdr:twoCellAnchor>
  <xdr:twoCellAnchor>
    <xdr:from>
      <xdr:col>4</xdr:col>
      <xdr:colOff>90207</xdr:colOff>
      <xdr:row>6</xdr:row>
      <xdr:rowOff>19051</xdr:rowOff>
    </xdr:from>
    <xdr:to>
      <xdr:col>4</xdr:col>
      <xdr:colOff>306207</xdr:colOff>
      <xdr:row>6</xdr:row>
      <xdr:rowOff>215198</xdr:rowOff>
    </xdr:to>
    <xdr:sp macro="" textlink="">
      <xdr:nvSpPr>
        <xdr:cNvPr id="22" name="Arrow: Left 21">
          <a:extLst>
            <a:ext uri="{FF2B5EF4-FFF2-40B4-BE49-F238E27FC236}">
              <a16:creationId xmlns:a16="http://schemas.microsoft.com/office/drawing/2014/main" id="{2110334F-8CE4-4774-BDB7-2A6F9F7542B6}"/>
            </a:ext>
          </a:extLst>
        </xdr:cNvPr>
        <xdr:cNvSpPr>
          <a:spLocks/>
        </xdr:cNvSpPr>
      </xdr:nvSpPr>
      <xdr:spPr>
        <a:xfrm>
          <a:off x="6533589" y="1531845"/>
          <a:ext cx="216000" cy="196147"/>
        </a:xfrm>
        <a:prstGeom prst="leftArrow">
          <a:avLst/>
        </a:prstGeom>
        <a:solidFill>
          <a:srgbClr val="FF0000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739590</xdr:colOff>
      <xdr:row>38</xdr:row>
      <xdr:rowOff>112059</xdr:rowOff>
    </xdr:from>
    <xdr:to>
      <xdr:col>8</xdr:col>
      <xdr:colOff>4767</xdr:colOff>
      <xdr:row>38</xdr:row>
      <xdr:rowOff>112059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78579023-EEAF-4FBB-974D-9D94A3C040E8}"/>
            </a:ext>
          </a:extLst>
        </xdr:cNvPr>
        <xdr:cNvCxnSpPr/>
      </xdr:nvCxnSpPr>
      <xdr:spPr>
        <a:xfrm flipH="1">
          <a:off x="6118414" y="8796618"/>
          <a:ext cx="4644000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365873</xdr:colOff>
      <xdr:row>6</xdr:row>
      <xdr:rowOff>104216</xdr:rowOff>
    </xdr:from>
    <xdr:to>
      <xdr:col>11</xdr:col>
      <xdr:colOff>581873</xdr:colOff>
      <xdr:row>7</xdr:row>
      <xdr:rowOff>76245</xdr:rowOff>
    </xdr:to>
    <xdr:sp macro="" textlink="">
      <xdr:nvSpPr>
        <xdr:cNvPr id="25" name="Arrow: Left 24">
          <a:extLst>
            <a:ext uri="{FF2B5EF4-FFF2-40B4-BE49-F238E27FC236}">
              <a16:creationId xmlns:a16="http://schemas.microsoft.com/office/drawing/2014/main" id="{54DBBA9A-B19C-4492-8816-EE6FA086023F}"/>
            </a:ext>
          </a:extLst>
        </xdr:cNvPr>
        <xdr:cNvSpPr>
          <a:spLocks/>
        </xdr:cNvSpPr>
      </xdr:nvSpPr>
      <xdr:spPr>
        <a:xfrm rot="10800000">
          <a:off x="13633638" y="1617010"/>
          <a:ext cx="216000" cy="196147"/>
        </a:xfrm>
        <a:prstGeom prst="leftArrow">
          <a:avLst/>
        </a:prstGeom>
        <a:solidFill>
          <a:srgbClr val="FF0000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44834</xdr:colOff>
      <xdr:row>25</xdr:row>
      <xdr:rowOff>1</xdr:rowOff>
    </xdr:from>
    <xdr:to>
      <xdr:col>6</xdr:col>
      <xdr:colOff>989128</xdr:colOff>
      <xdr:row>25</xdr:row>
      <xdr:rowOff>11206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B35AB3C-A0A1-4551-95F5-727861A928CF}"/>
            </a:ext>
          </a:extLst>
        </xdr:cNvPr>
        <xdr:cNvCxnSpPr/>
      </xdr:nvCxnSpPr>
      <xdr:spPr>
        <a:xfrm flipH="1">
          <a:off x="7541569" y="5771030"/>
          <a:ext cx="1908000" cy="1120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22412</xdr:colOff>
      <xdr:row>8</xdr:row>
      <xdr:rowOff>114460</xdr:rowOff>
    </xdr:from>
    <xdr:to>
      <xdr:col>10</xdr:col>
      <xdr:colOff>472500</xdr:colOff>
      <xdr:row>8</xdr:row>
      <xdr:rowOff>125666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7D2EA810-BA79-4AFD-8E8F-1D19EFA308E7}"/>
            </a:ext>
          </a:extLst>
        </xdr:cNvPr>
        <xdr:cNvCxnSpPr/>
      </xdr:nvCxnSpPr>
      <xdr:spPr>
        <a:xfrm flipH="1">
          <a:off x="7601591" y="2141924"/>
          <a:ext cx="5634409" cy="11206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470649</xdr:colOff>
      <xdr:row>8</xdr:row>
      <xdr:rowOff>100853</xdr:rowOff>
    </xdr:from>
    <xdr:to>
      <xdr:col>10</xdr:col>
      <xdr:colOff>481855</xdr:colOff>
      <xdr:row>20</xdr:row>
      <xdr:rowOff>39441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2B69D8CE-B0E8-41D7-87C8-462BF4340D6A}"/>
            </a:ext>
          </a:extLst>
        </xdr:cNvPr>
        <xdr:cNvCxnSpPr/>
      </xdr:nvCxnSpPr>
      <xdr:spPr>
        <a:xfrm>
          <a:off x="13133296" y="2061882"/>
          <a:ext cx="11206" cy="262800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40352</xdr:colOff>
      <xdr:row>1</xdr:row>
      <xdr:rowOff>129988</xdr:rowOff>
    </xdr:from>
    <xdr:to>
      <xdr:col>12</xdr:col>
      <xdr:colOff>24999</xdr:colOff>
      <xdr:row>1</xdr:row>
      <xdr:rowOff>141193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88983B17-BA8F-446D-94EE-EE92F6E931F4}"/>
            </a:ext>
          </a:extLst>
        </xdr:cNvPr>
        <xdr:cNvCxnSpPr/>
      </xdr:nvCxnSpPr>
      <xdr:spPr>
        <a:xfrm flipH="1">
          <a:off x="12097881" y="365312"/>
          <a:ext cx="1800000" cy="1120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459441</xdr:colOff>
      <xdr:row>1</xdr:row>
      <xdr:rowOff>44823</xdr:rowOff>
    </xdr:from>
    <xdr:to>
      <xdr:col>12</xdr:col>
      <xdr:colOff>70324</xdr:colOff>
      <xdr:row>2</xdr:row>
      <xdr:rowOff>5647</xdr:rowOff>
    </xdr:to>
    <xdr:sp macro="" textlink="">
      <xdr:nvSpPr>
        <xdr:cNvPr id="30" name="Arrow: Left 29">
          <a:extLst>
            <a:ext uri="{FF2B5EF4-FFF2-40B4-BE49-F238E27FC236}">
              <a16:creationId xmlns:a16="http://schemas.microsoft.com/office/drawing/2014/main" id="{60ACAA22-58D9-4F6F-8578-B7301F760A3A}"/>
            </a:ext>
          </a:extLst>
        </xdr:cNvPr>
        <xdr:cNvSpPr>
          <a:spLocks/>
        </xdr:cNvSpPr>
      </xdr:nvSpPr>
      <xdr:spPr>
        <a:xfrm rot="10800000">
          <a:off x="13727206" y="280147"/>
          <a:ext cx="216000" cy="196147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10</xdr:col>
      <xdr:colOff>390929</xdr:colOff>
      <xdr:row>16</xdr:row>
      <xdr:rowOff>214189</xdr:rowOff>
    </xdr:from>
    <xdr:to>
      <xdr:col>10</xdr:col>
      <xdr:colOff>587076</xdr:colOff>
      <xdr:row>17</xdr:row>
      <xdr:rowOff>206072</xdr:rowOff>
    </xdr:to>
    <xdr:sp macro="" textlink="">
      <xdr:nvSpPr>
        <xdr:cNvPr id="32" name="Arrow: Left 31">
          <a:extLst>
            <a:ext uri="{FF2B5EF4-FFF2-40B4-BE49-F238E27FC236}">
              <a16:creationId xmlns:a16="http://schemas.microsoft.com/office/drawing/2014/main" id="{74845397-5532-48B7-9030-721ACAA254CD}"/>
            </a:ext>
          </a:extLst>
        </xdr:cNvPr>
        <xdr:cNvSpPr>
          <a:spLocks/>
        </xdr:cNvSpPr>
      </xdr:nvSpPr>
      <xdr:spPr>
        <a:xfrm rot="16200000">
          <a:off x="13043650" y="3978086"/>
          <a:ext cx="216000" cy="196147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90207</xdr:colOff>
      <xdr:row>11</xdr:row>
      <xdr:rowOff>19051</xdr:rowOff>
    </xdr:from>
    <xdr:to>
      <xdr:col>6</xdr:col>
      <xdr:colOff>306207</xdr:colOff>
      <xdr:row>11</xdr:row>
      <xdr:rowOff>215198</xdr:rowOff>
    </xdr:to>
    <xdr:sp macro="" textlink="">
      <xdr:nvSpPr>
        <xdr:cNvPr id="35" name="Arrow: Left 34">
          <a:extLst>
            <a:ext uri="{FF2B5EF4-FFF2-40B4-BE49-F238E27FC236}">
              <a16:creationId xmlns:a16="http://schemas.microsoft.com/office/drawing/2014/main" id="{5A8A1738-6A8D-4227-9245-02DC7DD4CF61}"/>
            </a:ext>
          </a:extLst>
        </xdr:cNvPr>
        <xdr:cNvSpPr>
          <a:spLocks/>
        </xdr:cNvSpPr>
      </xdr:nvSpPr>
      <xdr:spPr>
        <a:xfrm>
          <a:off x="6533589" y="1531845"/>
          <a:ext cx="216000" cy="196147"/>
        </a:xfrm>
        <a:prstGeom prst="leftArrow">
          <a:avLst/>
        </a:prstGeom>
        <a:solidFill>
          <a:srgbClr val="FF0000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</xdr:col>
      <xdr:colOff>257733</xdr:colOff>
      <xdr:row>11</xdr:row>
      <xdr:rowOff>112060</xdr:rowOff>
    </xdr:from>
    <xdr:to>
      <xdr:col>4</xdr:col>
      <xdr:colOff>1051322</xdr:colOff>
      <xdr:row>11</xdr:row>
      <xdr:rowOff>112061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9CB9FB03-A9F4-487E-9158-B957CC9BD693}"/>
            </a:ext>
          </a:extLst>
        </xdr:cNvPr>
        <xdr:cNvCxnSpPr/>
      </xdr:nvCxnSpPr>
      <xdr:spPr>
        <a:xfrm flipH="1" flipV="1">
          <a:off x="5154704" y="2745442"/>
          <a:ext cx="2340000" cy="1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54440</xdr:colOff>
      <xdr:row>3</xdr:row>
      <xdr:rowOff>54430</xdr:rowOff>
    </xdr:from>
    <xdr:to>
      <xdr:col>4</xdr:col>
      <xdr:colOff>487766</xdr:colOff>
      <xdr:row>4</xdr:row>
      <xdr:rowOff>241502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39FF769-E69F-46DA-A032-A3AAF9BD0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4226" y="789216"/>
          <a:ext cx="433326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680358</xdr:colOff>
      <xdr:row>3</xdr:row>
      <xdr:rowOff>40820</xdr:rowOff>
    </xdr:from>
    <xdr:to>
      <xdr:col>4</xdr:col>
      <xdr:colOff>1114345</xdr:colOff>
      <xdr:row>4</xdr:row>
      <xdr:rowOff>227892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797459E-99ED-4F7B-9576-1586E880D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144" y="775606"/>
          <a:ext cx="433987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0271-CEF8-47B6-8D5C-BD84A923FC17}">
  <sheetPr>
    <tabColor rgb="FF9F3197"/>
  </sheetPr>
  <dimension ref="A1:V46"/>
  <sheetViews>
    <sheetView tabSelected="1" zoomScale="70" zoomScaleNormal="70" workbookViewId="0">
      <selection activeCell="L66" sqref="L66"/>
    </sheetView>
  </sheetViews>
  <sheetFormatPr defaultRowHeight="15" x14ac:dyDescent="0.25"/>
  <cols>
    <col min="1" max="1" width="64.28515625" customWidth="1"/>
    <col min="3" max="3" width="7.28515625" customWidth="1"/>
    <col min="4" max="4" width="16" style="10" customWidth="1"/>
    <col min="5" max="5" width="17" style="11" customWidth="1"/>
    <col min="6" max="6" width="14.42578125" style="10" customWidth="1"/>
    <col min="7" max="7" width="15.7109375" style="10" customWidth="1"/>
    <col min="8" max="8" width="18.7109375" style="10" customWidth="1"/>
    <col min="9" max="9" width="19.5703125" style="10" customWidth="1"/>
    <col min="10" max="10" width="9.140625" customWidth="1"/>
    <col min="22" max="22" width="5.5703125" customWidth="1"/>
  </cols>
  <sheetData>
    <row r="1" spans="1:22" ht="18.75" customHeight="1" x14ac:dyDescent="0.3">
      <c r="A1" s="84" t="s">
        <v>45</v>
      </c>
      <c r="B1" s="41"/>
      <c r="C1" s="42"/>
      <c r="D1" s="43"/>
      <c r="E1" s="44" t="s">
        <v>41</v>
      </c>
      <c r="F1" s="45" t="s">
        <v>8</v>
      </c>
      <c r="G1" s="46" t="s">
        <v>0</v>
      </c>
      <c r="H1" s="47"/>
      <c r="I1" s="48" t="s">
        <v>13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18.75" customHeight="1" x14ac:dyDescent="0.3">
      <c r="A2" s="85"/>
      <c r="B2" s="25"/>
      <c r="C2" s="26"/>
      <c r="D2" s="35" t="s">
        <v>7</v>
      </c>
      <c r="E2" s="2" t="s">
        <v>1</v>
      </c>
      <c r="F2" s="37" t="s">
        <v>9</v>
      </c>
      <c r="G2" s="1" t="s">
        <v>2</v>
      </c>
      <c r="H2" s="1" t="s">
        <v>10</v>
      </c>
      <c r="I2" s="49" t="s">
        <v>0</v>
      </c>
      <c r="M2" s="81" t="s">
        <v>27</v>
      </c>
      <c r="N2" s="81"/>
      <c r="O2" s="81"/>
      <c r="P2" s="81"/>
      <c r="V2" s="32"/>
    </row>
    <row r="3" spans="1:22" ht="18.75" customHeight="1" x14ac:dyDescent="0.3">
      <c r="A3" s="86"/>
      <c r="B3" s="27"/>
      <c r="C3" s="28"/>
      <c r="D3" s="36"/>
      <c r="E3" s="39" t="s">
        <v>25</v>
      </c>
      <c r="F3" s="38" t="s">
        <v>3</v>
      </c>
      <c r="G3" s="3"/>
      <c r="H3" s="3"/>
      <c r="I3" s="50" t="s">
        <v>2</v>
      </c>
      <c r="V3" s="32"/>
    </row>
    <row r="4" spans="1:22" s="4" customFormat="1" ht="18.75" x14ac:dyDescent="0.3">
      <c r="A4" s="51"/>
      <c r="B4" s="52"/>
      <c r="C4" s="52"/>
      <c r="D4" s="5"/>
      <c r="E4" s="29" t="s">
        <v>42</v>
      </c>
      <c r="F4" s="29" t="s">
        <v>5</v>
      </c>
      <c r="G4" s="5"/>
      <c r="H4" s="29" t="s">
        <v>5</v>
      </c>
      <c r="I4" s="53"/>
      <c r="J4" s="29" t="s">
        <v>5</v>
      </c>
      <c r="V4" s="33"/>
    </row>
    <row r="5" spans="1:22" ht="18.75" x14ac:dyDescent="0.25">
      <c r="A5" s="54" t="s">
        <v>28</v>
      </c>
      <c r="B5" s="52"/>
      <c r="C5" s="52"/>
      <c r="D5" s="6"/>
      <c r="E5" s="7"/>
      <c r="F5" s="8"/>
      <c r="G5" s="8"/>
      <c r="H5" s="6"/>
      <c r="I5" s="55"/>
      <c r="V5" s="32"/>
    </row>
    <row r="6" spans="1:22" ht="26.25" customHeight="1" x14ac:dyDescent="0.3">
      <c r="A6" s="56"/>
      <c r="B6" s="20"/>
      <c r="C6" s="20"/>
      <c r="D6" s="21"/>
      <c r="E6" s="22"/>
      <c r="F6" s="21"/>
      <c r="G6" s="21"/>
      <c r="H6" s="29"/>
      <c r="I6" s="57"/>
      <c r="V6" s="32"/>
    </row>
    <row r="7" spans="1:22" ht="18" customHeight="1" x14ac:dyDescent="0.3">
      <c r="A7" s="58" t="s">
        <v>6</v>
      </c>
      <c r="B7" s="20"/>
      <c r="C7" s="20"/>
      <c r="D7" s="24">
        <v>1000000</v>
      </c>
      <c r="E7" s="82" t="s">
        <v>12</v>
      </c>
      <c r="F7" s="83"/>
      <c r="G7" s="21"/>
      <c r="H7" s="59"/>
      <c r="I7" s="57"/>
      <c r="V7" s="32"/>
    </row>
    <row r="8" spans="1:22" s="4" customFormat="1" ht="18" customHeight="1" x14ac:dyDescent="0.3">
      <c r="A8" s="60" t="s">
        <v>38</v>
      </c>
      <c r="B8" s="52"/>
      <c r="C8" s="52"/>
      <c r="D8" s="12"/>
      <c r="E8" s="61"/>
      <c r="F8" s="62"/>
      <c r="G8" s="62"/>
      <c r="H8" s="62"/>
      <c r="I8" s="63"/>
      <c r="V8" s="33"/>
    </row>
    <row r="9" spans="1:22" ht="18" customHeight="1" x14ac:dyDescent="0.3">
      <c r="A9" s="64" t="s">
        <v>43</v>
      </c>
      <c r="B9" s="20"/>
      <c r="C9" s="20"/>
      <c r="D9" s="21"/>
      <c r="E9" s="13">
        <f>SUM((D7/250)*6250)</f>
        <v>25000000</v>
      </c>
      <c r="F9" s="21"/>
      <c r="G9" s="16">
        <f>SUM(G18:G19)</f>
        <v>250000</v>
      </c>
      <c r="H9" s="21"/>
      <c r="I9" s="57"/>
      <c r="V9" s="32"/>
    </row>
    <row r="10" spans="1:22" ht="18" customHeight="1" x14ac:dyDescent="0.25">
      <c r="A10" s="56"/>
      <c r="B10" s="20"/>
      <c r="C10" s="20"/>
      <c r="D10" s="21"/>
      <c r="E10" s="22"/>
      <c r="F10" s="21"/>
      <c r="G10" s="21"/>
      <c r="H10" s="21"/>
      <c r="I10" s="57"/>
      <c r="V10" s="32"/>
    </row>
    <row r="11" spans="1:22" ht="18" customHeight="1" x14ac:dyDescent="0.3">
      <c r="A11" s="65" t="s">
        <v>11</v>
      </c>
      <c r="B11" s="20"/>
      <c r="C11" s="20"/>
      <c r="D11" s="21"/>
      <c r="E11" s="22"/>
      <c r="F11" s="14">
        <f>SUM(D7*75%)</f>
        <v>750000</v>
      </c>
      <c r="G11" s="14">
        <f>SUM(F11)</f>
        <v>750000</v>
      </c>
      <c r="H11" s="21"/>
      <c r="I11" s="57"/>
      <c r="V11" s="32"/>
    </row>
    <row r="12" spans="1:22" ht="18" customHeight="1" x14ac:dyDescent="0.3">
      <c r="A12" s="66" t="s">
        <v>20</v>
      </c>
      <c r="B12" s="20"/>
      <c r="C12" s="20"/>
      <c r="D12" s="21"/>
      <c r="E12" s="22"/>
      <c r="F12" s="40">
        <v>0</v>
      </c>
      <c r="G12" s="87" t="s">
        <v>37</v>
      </c>
      <c r="H12" s="88"/>
      <c r="I12" s="57"/>
      <c r="V12" s="32"/>
    </row>
    <row r="13" spans="1:22" ht="18" customHeight="1" x14ac:dyDescent="0.3">
      <c r="A13" s="67" t="s">
        <v>29</v>
      </c>
      <c r="B13" s="20"/>
      <c r="C13" s="20"/>
      <c r="D13" s="21"/>
      <c r="E13" s="22"/>
      <c r="F13" s="68"/>
      <c r="G13" s="21"/>
      <c r="H13" s="21"/>
      <c r="I13" s="57"/>
      <c r="V13" s="32"/>
    </row>
    <row r="14" spans="1:22" ht="18" customHeight="1" x14ac:dyDescent="0.3">
      <c r="A14" s="67" t="s">
        <v>30</v>
      </c>
      <c r="B14" s="20"/>
      <c r="C14" s="20"/>
      <c r="D14" s="21"/>
      <c r="E14" s="22"/>
      <c r="F14" s="15">
        <f>SUM(F11*5%)</f>
        <v>37500</v>
      </c>
      <c r="G14" s="21"/>
      <c r="H14" s="21"/>
      <c r="I14" s="57"/>
      <c r="V14" s="32"/>
    </row>
    <row r="15" spans="1:22" ht="18" customHeight="1" x14ac:dyDescent="0.3">
      <c r="A15" s="67" t="s">
        <v>21</v>
      </c>
      <c r="B15" s="20"/>
      <c r="C15" s="20"/>
      <c r="D15" s="21"/>
      <c r="E15" s="22"/>
      <c r="F15" s="14">
        <f>SUM(F12)</f>
        <v>0</v>
      </c>
      <c r="G15" s="21"/>
      <c r="H15" s="21"/>
      <c r="I15" s="57"/>
      <c r="V15" s="32"/>
    </row>
    <row r="16" spans="1:22" ht="18" customHeight="1" x14ac:dyDescent="0.25">
      <c r="A16" s="56"/>
      <c r="B16" s="20"/>
      <c r="C16" s="20"/>
      <c r="D16" s="21"/>
      <c r="E16" s="22"/>
      <c r="F16" s="21"/>
      <c r="G16" s="21"/>
      <c r="H16" s="21"/>
      <c r="I16" s="57"/>
      <c r="V16" s="32"/>
    </row>
    <row r="17" spans="1:22" ht="18" customHeight="1" x14ac:dyDescent="0.25">
      <c r="A17" s="66" t="s">
        <v>16</v>
      </c>
      <c r="B17" s="20"/>
      <c r="C17" s="20"/>
      <c r="D17" s="21"/>
      <c r="E17" s="22"/>
      <c r="F17" s="21"/>
      <c r="G17" s="21"/>
      <c r="H17" s="21"/>
      <c r="I17" s="57"/>
      <c r="V17" s="32"/>
    </row>
    <row r="18" spans="1:22" ht="18" customHeight="1" x14ac:dyDescent="0.3">
      <c r="A18" s="67" t="s">
        <v>39</v>
      </c>
      <c r="B18" s="20"/>
      <c r="C18" s="20"/>
      <c r="D18" s="21"/>
      <c r="E18" s="22"/>
      <c r="F18" s="21"/>
      <c r="G18" s="16">
        <f>SUM(D7*15%)</f>
        <v>150000</v>
      </c>
      <c r="H18" s="21"/>
      <c r="I18" s="57"/>
      <c r="V18" s="32"/>
    </row>
    <row r="19" spans="1:22" ht="18" customHeight="1" x14ac:dyDescent="0.3">
      <c r="A19" s="67" t="s">
        <v>22</v>
      </c>
      <c r="B19" s="20"/>
      <c r="C19" s="20"/>
      <c r="D19" s="21"/>
      <c r="E19" s="22"/>
      <c r="F19" s="21"/>
      <c r="G19" s="16">
        <f>SUM(D7*10%)</f>
        <v>100000</v>
      </c>
      <c r="H19" s="21"/>
      <c r="I19" s="57"/>
      <c r="V19" s="32"/>
    </row>
    <row r="20" spans="1:22" ht="18" customHeight="1" x14ac:dyDescent="0.25">
      <c r="A20" s="56"/>
      <c r="B20" s="20"/>
      <c r="C20" s="20"/>
      <c r="D20" s="21"/>
      <c r="E20" s="22"/>
      <c r="F20" s="21"/>
      <c r="G20" s="21"/>
      <c r="H20" s="21"/>
      <c r="I20" s="57"/>
      <c r="V20" s="32"/>
    </row>
    <row r="21" spans="1:22" ht="18" customHeight="1" x14ac:dyDescent="0.25">
      <c r="A21" s="66" t="s">
        <v>17</v>
      </c>
      <c r="B21" s="20"/>
      <c r="C21" s="20"/>
      <c r="D21" s="21"/>
      <c r="E21" s="22"/>
      <c r="F21" s="21"/>
      <c r="G21" s="21"/>
      <c r="H21" s="21"/>
      <c r="I21" s="57"/>
      <c r="K21" s="17"/>
      <c r="V21" s="32"/>
    </row>
    <row r="22" spans="1:22" ht="18" customHeight="1" x14ac:dyDescent="0.3">
      <c r="A22" s="67" t="s">
        <v>23</v>
      </c>
      <c r="B22" s="20"/>
      <c r="C22" s="20"/>
      <c r="D22" s="21"/>
      <c r="E22" s="22"/>
      <c r="F22" s="21"/>
      <c r="G22" s="21"/>
      <c r="H22" s="14">
        <f>SUM(F11)</f>
        <v>750000</v>
      </c>
      <c r="I22" s="57"/>
      <c r="V22" s="32"/>
    </row>
    <row r="23" spans="1:22" ht="18" customHeight="1" x14ac:dyDescent="0.3">
      <c r="A23" s="67" t="s">
        <v>30</v>
      </c>
      <c r="B23" s="20"/>
      <c r="C23" s="20"/>
      <c r="D23" s="21"/>
      <c r="E23" s="22"/>
      <c r="F23" s="21"/>
      <c r="G23" s="21"/>
      <c r="H23" s="15">
        <f>SUM(F14)</f>
        <v>37500</v>
      </c>
      <c r="I23" s="57"/>
      <c r="V23" s="32"/>
    </row>
    <row r="24" spans="1:22" ht="18" customHeight="1" x14ac:dyDescent="0.3">
      <c r="A24" s="67" t="s">
        <v>21</v>
      </c>
      <c r="B24" s="20"/>
      <c r="C24" s="20"/>
      <c r="D24" s="21"/>
      <c r="E24" s="22"/>
      <c r="F24" s="21"/>
      <c r="G24" s="21"/>
      <c r="H24" s="14">
        <f>SUM(F12)</f>
        <v>0</v>
      </c>
      <c r="I24" s="57"/>
      <c r="V24" s="32"/>
    </row>
    <row r="25" spans="1:22" ht="18" customHeight="1" x14ac:dyDescent="0.3">
      <c r="A25" s="67" t="s">
        <v>44</v>
      </c>
      <c r="B25" s="20"/>
      <c r="C25" s="20"/>
      <c r="D25" s="21"/>
      <c r="E25" s="18">
        <f>SUM(E9*0.1)</f>
        <v>2500000</v>
      </c>
      <c r="F25" s="21"/>
      <c r="G25" s="21"/>
      <c r="H25" s="21"/>
      <c r="I25" s="57"/>
      <c r="V25" s="32"/>
    </row>
    <row r="26" spans="1:22" ht="18" customHeight="1" x14ac:dyDescent="0.3">
      <c r="A26" s="67" t="s">
        <v>31</v>
      </c>
      <c r="B26" s="20"/>
      <c r="C26" s="20"/>
      <c r="D26" s="21"/>
      <c r="E26" s="22"/>
      <c r="F26" s="21"/>
      <c r="G26" s="21"/>
      <c r="H26" s="18">
        <f>SUM(E9*0.02)</f>
        <v>500000</v>
      </c>
      <c r="I26" s="57"/>
      <c r="V26" s="32"/>
    </row>
    <row r="27" spans="1:22" ht="18" customHeight="1" x14ac:dyDescent="0.3">
      <c r="A27" s="67" t="s">
        <v>24</v>
      </c>
      <c r="B27" s="20"/>
      <c r="C27" s="20"/>
      <c r="D27" s="21"/>
      <c r="E27" s="22"/>
      <c r="F27" s="21"/>
      <c r="G27" s="21"/>
      <c r="H27" s="19">
        <f>SUM(H22:H26)</f>
        <v>1287500</v>
      </c>
      <c r="I27" s="57"/>
      <c r="V27" s="32"/>
    </row>
    <row r="28" spans="1:22" ht="18" customHeight="1" x14ac:dyDescent="0.25">
      <c r="A28" s="56"/>
      <c r="B28" s="20"/>
      <c r="C28" s="20"/>
      <c r="D28" s="21"/>
      <c r="E28" s="22"/>
      <c r="F28" s="21"/>
      <c r="G28" s="21"/>
      <c r="H28" s="21"/>
      <c r="I28" s="57"/>
      <c r="V28" s="32"/>
    </row>
    <row r="29" spans="1:22" ht="18" customHeight="1" x14ac:dyDescent="0.3">
      <c r="A29" s="69" t="s">
        <v>19</v>
      </c>
      <c r="B29" s="20"/>
      <c r="C29" s="20"/>
      <c r="D29" s="21"/>
      <c r="E29" s="22"/>
      <c r="F29" s="21"/>
      <c r="G29" s="21"/>
      <c r="H29" s="21"/>
      <c r="I29" s="57"/>
      <c r="V29" s="32"/>
    </row>
    <row r="30" spans="1:22" ht="18" customHeight="1" x14ac:dyDescent="0.25">
      <c r="A30" s="67" t="s">
        <v>32</v>
      </c>
      <c r="B30" s="20"/>
      <c r="C30" s="20"/>
      <c r="D30" s="21"/>
      <c r="E30" s="22"/>
      <c r="F30" s="21"/>
      <c r="G30" s="21"/>
      <c r="H30" s="21"/>
      <c r="I30" s="57"/>
      <c r="V30" s="32"/>
    </row>
    <row r="31" spans="1:22" ht="18" customHeight="1" x14ac:dyDescent="0.25">
      <c r="A31" s="67" t="s">
        <v>40</v>
      </c>
      <c r="B31" s="20"/>
      <c r="C31" s="20"/>
      <c r="D31" s="21"/>
      <c r="E31" s="22"/>
      <c r="F31" s="21"/>
      <c r="G31" s="21"/>
      <c r="H31" s="21"/>
      <c r="I31" s="57"/>
      <c r="V31" s="32"/>
    </row>
    <row r="32" spans="1:22" ht="18" customHeight="1" x14ac:dyDescent="0.25">
      <c r="A32" s="67" t="s">
        <v>26</v>
      </c>
      <c r="B32" s="20"/>
      <c r="C32" s="20"/>
      <c r="D32" s="21"/>
      <c r="E32" s="22"/>
      <c r="F32" s="21"/>
      <c r="G32" s="21"/>
      <c r="H32" s="21"/>
      <c r="I32" s="57"/>
      <c r="V32" s="32"/>
    </row>
    <row r="33" spans="1:22" ht="18" customHeight="1" x14ac:dyDescent="0.25">
      <c r="A33" s="56"/>
      <c r="B33" s="20"/>
      <c r="C33" s="20"/>
      <c r="D33" s="21"/>
      <c r="E33" s="22"/>
      <c r="F33" s="21"/>
      <c r="G33" s="21"/>
      <c r="H33" s="21"/>
      <c r="I33" s="57"/>
      <c r="V33" s="32"/>
    </row>
    <row r="34" spans="1:22" ht="18" customHeight="1" x14ac:dyDescent="0.25">
      <c r="A34" s="66" t="s">
        <v>18</v>
      </c>
      <c r="B34" s="20"/>
      <c r="C34" s="20"/>
      <c r="D34" s="21"/>
      <c r="E34" s="22"/>
      <c r="F34" s="21"/>
      <c r="G34" s="21"/>
      <c r="H34" s="21"/>
      <c r="I34" s="57"/>
      <c r="V34" s="32"/>
    </row>
    <row r="35" spans="1:22" ht="18" customHeight="1" x14ac:dyDescent="0.3">
      <c r="A35" s="67" t="s">
        <v>14</v>
      </c>
      <c r="B35" s="20"/>
      <c r="C35" s="20"/>
      <c r="D35" s="21"/>
      <c r="E35" s="22"/>
      <c r="F35" s="21"/>
      <c r="G35" s="21"/>
      <c r="H35" s="21"/>
      <c r="I35" s="70">
        <f>SUM(H22)</f>
        <v>750000</v>
      </c>
      <c r="V35" s="32"/>
    </row>
    <row r="36" spans="1:22" ht="18" customHeight="1" x14ac:dyDescent="0.3">
      <c r="A36" s="67" t="s">
        <v>33</v>
      </c>
      <c r="B36" s="20"/>
      <c r="C36" s="20"/>
      <c r="D36" s="21"/>
      <c r="E36" s="22"/>
      <c r="F36" s="21"/>
      <c r="G36" s="21"/>
      <c r="H36" s="21"/>
      <c r="I36" s="71">
        <f>SUM(G18)</f>
        <v>150000</v>
      </c>
      <c r="V36" s="32"/>
    </row>
    <row r="37" spans="1:22" ht="18" customHeight="1" x14ac:dyDescent="0.3">
      <c r="A37" s="67" t="s">
        <v>34</v>
      </c>
      <c r="B37" s="20"/>
      <c r="C37" s="20"/>
      <c r="D37" s="21"/>
      <c r="E37" s="22"/>
      <c r="F37" s="21"/>
      <c r="G37" s="21"/>
      <c r="H37" s="21"/>
      <c r="I37" s="72">
        <f>SUM(H26*20%)</f>
        <v>100000</v>
      </c>
      <c r="V37" s="32"/>
    </row>
    <row r="38" spans="1:22" ht="18" customHeight="1" x14ac:dyDescent="0.3">
      <c r="A38" s="67" t="s">
        <v>35</v>
      </c>
      <c r="B38" s="20"/>
      <c r="C38" s="20"/>
      <c r="D38" s="21"/>
      <c r="E38" s="22"/>
      <c r="F38" s="21"/>
      <c r="G38" s="21"/>
      <c r="H38" s="21"/>
      <c r="I38" s="73">
        <f>SUM(H23)</f>
        <v>37500</v>
      </c>
      <c r="V38" s="32"/>
    </row>
    <row r="39" spans="1:22" ht="18" customHeight="1" x14ac:dyDescent="0.3">
      <c r="A39" s="67" t="s">
        <v>36</v>
      </c>
      <c r="B39" s="20"/>
      <c r="C39" s="20"/>
      <c r="D39" s="21"/>
      <c r="E39" s="22"/>
      <c r="F39" s="21"/>
      <c r="G39" s="21"/>
      <c r="H39" s="21"/>
      <c r="I39" s="70" t="s">
        <v>4</v>
      </c>
      <c r="V39" s="32"/>
    </row>
    <row r="40" spans="1:22" ht="18" customHeight="1" x14ac:dyDescent="0.25">
      <c r="A40" s="56"/>
      <c r="B40" s="20"/>
      <c r="C40" s="20"/>
      <c r="D40" s="21"/>
      <c r="E40" s="22"/>
      <c r="F40" s="21"/>
      <c r="G40" s="21"/>
      <c r="H40" s="21"/>
      <c r="I40" s="57"/>
      <c r="V40" s="32"/>
    </row>
    <row r="41" spans="1:22" ht="18" customHeight="1" x14ac:dyDescent="0.3">
      <c r="A41" s="74" t="s">
        <v>15</v>
      </c>
      <c r="B41" s="20"/>
      <c r="C41" s="20"/>
      <c r="D41" s="21"/>
      <c r="E41" s="22"/>
      <c r="F41" s="21"/>
      <c r="G41" s="21"/>
      <c r="H41" s="21"/>
      <c r="I41" s="75">
        <f>SUM(I26:I38)</f>
        <v>1037500</v>
      </c>
      <c r="V41" s="32"/>
    </row>
    <row r="42" spans="1:22" ht="18" customHeight="1" thickBot="1" x14ac:dyDescent="0.3">
      <c r="A42" s="76"/>
      <c r="B42" s="77"/>
      <c r="C42" s="77"/>
      <c r="D42" s="78"/>
      <c r="E42" s="79"/>
      <c r="F42" s="78"/>
      <c r="G42" s="78"/>
      <c r="H42" s="78"/>
      <c r="I42" s="80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34"/>
    </row>
    <row r="43" spans="1:22" ht="18" customHeight="1" x14ac:dyDescent="0.25">
      <c r="A43" s="9"/>
    </row>
    <row r="44" spans="1:22" ht="18" customHeight="1" x14ac:dyDescent="0.25"/>
    <row r="45" spans="1:22" ht="18" customHeight="1" x14ac:dyDescent="0.25"/>
    <row r="46" spans="1:22" ht="18" customHeight="1" x14ac:dyDescent="0.25"/>
  </sheetData>
  <mergeCells count="4">
    <mergeCell ref="M2:P2"/>
    <mergeCell ref="E7:F7"/>
    <mergeCell ref="A1:A3"/>
    <mergeCell ref="G12:H12"/>
  </mergeCells>
  <pageMargins left="0.31496062992125984" right="0.11811023622047245" top="1.7322834645669292" bottom="1.3779527559055118" header="0.11811023622047245" footer="1.299212598425197"/>
  <pageSetup paperSize="9" scale="48" orientation="landscape" horizontalDpi="1200" verticalDpi="1200" r:id="rId1"/>
  <headerFooter>
    <oddFooter xml:space="preserve">&amp;L&amp;"-,Bold"&amp;12Pagina 2 - januari 2019&amp;C&amp;"-,Bold"&amp;12© Tyso Entertainment Limited | Tysoworld&amp;R&amp;"-,Bold"&amp;12Model 2019-Q1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NRP-2021_Calculation-Model</vt:lpstr>
      <vt:lpstr>'NRP-2021_Calculation-Model'!Print_Area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</dc:creator>
  <cp:lastModifiedBy>Henk</cp:lastModifiedBy>
  <cp:lastPrinted>2019-05-23T14:31:43Z</cp:lastPrinted>
  <dcterms:created xsi:type="dcterms:W3CDTF">2019-01-31T00:55:42Z</dcterms:created>
  <dcterms:modified xsi:type="dcterms:W3CDTF">2021-12-09T02:30:45Z</dcterms:modified>
</cp:coreProperties>
</file>